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hanova\Downloads\1075 34-06\"/>
    </mc:Choice>
  </mc:AlternateContent>
  <bookViews>
    <workbookView xWindow="0" yWindow="0" windowWidth="28800" windowHeight="11400"/>
  </bookViews>
  <sheets>
    <sheet name="2021 год" sheetId="1" r:id="rId1"/>
  </sheets>
  <externalReferences>
    <externalReference r:id="rId2"/>
  </externalReferences>
  <definedNames>
    <definedName name="_xlnm.Print_Area" localSheetId="0">'2021 год'!$A$1:$L$36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K31" i="1" s="1"/>
  <c r="G28" i="1"/>
  <c r="F25" i="1"/>
  <c r="I23" i="1"/>
  <c r="I22" i="1"/>
  <c r="K22" i="1" s="1"/>
  <c r="K21" i="1"/>
  <c r="I21" i="1"/>
  <c r="J19" i="1"/>
  <c r="K19" i="1" s="1"/>
  <c r="I19" i="1"/>
  <c r="I16" i="1"/>
  <c r="K16" i="1" s="1"/>
  <c r="F15" i="1"/>
  <c r="I14" i="1"/>
  <c r="K14" i="1" s="1"/>
  <c r="F12" i="1"/>
  <c r="F35" i="1" s="1"/>
  <c r="I8" i="1"/>
  <c r="K8" i="1" s="1"/>
  <c r="G6" i="1"/>
  <c r="K35" i="1" l="1"/>
  <c r="J35" i="1"/>
</calcChain>
</file>

<file path=xl/sharedStrings.xml><?xml version="1.0" encoding="utf-8"?>
<sst xmlns="http://schemas.openxmlformats.org/spreadsheetml/2006/main" count="69" uniqueCount="62">
  <si>
    <t>2021год 1 квартал</t>
  </si>
  <si>
    <t>№</t>
  </si>
  <si>
    <t xml:space="preserve"> Наименование магистральных газопроводов </t>
  </si>
  <si>
    <t>Диаметр, мм</t>
  </si>
  <si>
    <t>Протяженность</t>
  </si>
  <si>
    <t>км</t>
  </si>
  <si>
    <t>Фактическая мощность, млн. м3 в год</t>
  </si>
  <si>
    <t>Фактическая мощность, млн. м3 за 1 квартал 2021г</t>
  </si>
  <si>
    <t>Факт транспортировки за 1 квартал 2021 года</t>
  </si>
  <si>
    <t>Загруженноссть МГ за 1 квартал</t>
  </si>
  <si>
    <t>Окарем-Бейнеу с лупингом</t>
  </si>
  <si>
    <t>527-690 км</t>
  </si>
  <si>
    <t>690-999,8 км</t>
  </si>
  <si>
    <t xml:space="preserve">САЦ-1 </t>
  </si>
  <si>
    <t>389-391 км, 500-502 км, 597-599, 694-696 км, 981-985 км</t>
  </si>
  <si>
    <t>САЦ-2 с лупингом</t>
  </si>
  <si>
    <t>311-447 км 597-880 км, 913-985 км</t>
  </si>
  <si>
    <t xml:space="preserve">САЦ-3  </t>
  </si>
  <si>
    <t>389-447 км 511,9-647 км, 880-911 км</t>
  </si>
  <si>
    <t>САЦ-4  с лупингом</t>
  </si>
  <si>
    <t>311-1134 км</t>
  </si>
  <si>
    <t xml:space="preserve">САЦ-5   </t>
  </si>
  <si>
    <t xml:space="preserve">Макат-Северный Кавказ </t>
  </si>
  <si>
    <t>0-372 км</t>
  </si>
  <si>
    <t>Союз</t>
  </si>
  <si>
    <t>170-322 км</t>
  </si>
  <si>
    <t>Оренбург-Новопсков</t>
  </si>
  <si>
    <t>САЦ-III</t>
  </si>
  <si>
    <t>41-104 км</t>
  </si>
  <si>
    <t>САЦ-IV-I</t>
  </si>
  <si>
    <t>САЦ-IV-II</t>
  </si>
  <si>
    <t xml:space="preserve">Бухара-Урал (1 и 2-ая нитки)       </t>
  </si>
  <si>
    <t>857,4-1445 км</t>
  </si>
  <si>
    <t>Жанажол-Октябрьск-Актобе</t>
  </si>
  <si>
    <t>0-270 км</t>
  </si>
  <si>
    <t>Бухара-Урал 1, 2, 3-я нитки</t>
  </si>
  <si>
    <t>1801-1831,3  1834,5-1847,1 км</t>
  </si>
  <si>
    <t>Карталы-Рудный-Костанай</t>
  </si>
  <si>
    <t>19-156 км</t>
  </si>
  <si>
    <t>Газли-Шымкент</t>
  </si>
  <si>
    <t>312-621 км</t>
  </si>
  <si>
    <t>БГР-ТБА 1-ая нитка</t>
  </si>
  <si>
    <t>500/700/800/ 1000</t>
  </si>
  <si>
    <t>370-1324 км</t>
  </si>
  <si>
    <t>БГР-ТБА 2-ая нитка с  перемычками</t>
  </si>
  <si>
    <t>500/700/1000</t>
  </si>
  <si>
    <t>370-1342км</t>
  </si>
  <si>
    <t>Казахстан-Китай 1-ая нитка</t>
  </si>
  <si>
    <t>0-1303 км</t>
  </si>
  <si>
    <t>Казахстан-Китай 2-ая нитка</t>
  </si>
  <si>
    <t>Казахстан-Китай 3-ая нитка</t>
  </si>
  <si>
    <t>Амангельды - КС-5</t>
  </si>
  <si>
    <t>0-193 км</t>
  </si>
  <si>
    <t>Алматы-Байсерке-Талгар</t>
  </si>
  <si>
    <t>0-62 км</t>
  </si>
  <si>
    <t>Акшабулак - Кызылорда</t>
  </si>
  <si>
    <t>0-123 км</t>
  </si>
  <si>
    <t>МГ "Кожасай-КС-12"</t>
  </si>
  <si>
    <t>МГ г.Рудный -п.Качар - с.Федоровка</t>
  </si>
  <si>
    <t>530/325/426</t>
  </si>
  <si>
    <t>МГ газопровод-отвод на ГРС п.Камысты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</si>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</sst>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b/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70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left" vertical="center"/>
    </xf>
    <xf numFmtId="3" fontId="3" fillId="0" borderId="0" xfId="1" applyNumberFormat="1" applyFont="1" applyFill="1" applyAlignment="1">
      <alignment horizontal="center" vertical="center"/>
    </xf>
    <xf numFmtId="0" fontId="5" fillId="0" borderId="0" xfId="1" applyFont="1" applyFill="1"/>
    <xf numFmtId="0" fontId="6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/>
    <xf numFmtId="0" fontId="2" fillId="0" borderId="6" xfId="1" applyFont="1" applyFill="1" applyBorder="1"/>
    <xf numFmtId="0" fontId="2" fillId="0" borderId="8" xfId="1" applyFont="1" applyFill="1" applyBorder="1" applyAlignment="1">
      <alignment horizontal="center" vertical="center" wrapText="1"/>
    </xf>
    <xf numFmtId="3" fontId="8" fillId="0" borderId="8" xfId="1" applyNumberFormat="1" applyFont="1" applyFill="1" applyBorder="1" applyAlignment="1">
      <alignment horizontal="center" vertical="center" wrapText="1"/>
    </xf>
    <xf numFmtId="0" fontId="2" fillId="0" borderId="8" xfId="1" applyFont="1" applyFill="1" applyBorder="1"/>
    <xf numFmtId="0" fontId="2" fillId="0" borderId="9" xfId="1" applyFont="1" applyFill="1" applyBorder="1"/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vertical="center" wrapText="1"/>
    </xf>
    <xf numFmtId="164" fontId="2" fillId="0" borderId="8" xfId="1" applyNumberFormat="1" applyFont="1" applyFill="1" applyBorder="1" applyAlignment="1">
      <alignment vertical="center" wrapText="1"/>
    </xf>
    <xf numFmtId="9" fontId="2" fillId="0" borderId="9" xfId="1" applyNumberFormat="1" applyFont="1" applyFill="1" applyBorder="1" applyAlignment="1">
      <alignment vertical="center" wrapText="1"/>
    </xf>
    <xf numFmtId="164" fontId="2" fillId="0" borderId="0" xfId="1" applyNumberFormat="1" applyFont="1" applyFill="1"/>
    <xf numFmtId="0" fontId="2" fillId="0" borderId="8" xfId="1" applyFont="1" applyFill="1" applyBorder="1" applyAlignment="1">
      <alignment horizontal="center" vertical="center"/>
    </xf>
    <xf numFmtId="3" fontId="8" fillId="0" borderId="8" xfId="1" applyNumberFormat="1" applyFont="1" applyFill="1" applyBorder="1" applyAlignment="1">
      <alignment horizontal="center" vertical="center"/>
    </xf>
    <xf numFmtId="164" fontId="2" fillId="0" borderId="8" xfId="1" applyNumberFormat="1" applyFont="1" applyFill="1" applyBorder="1" applyAlignment="1">
      <alignment horizontal="center" vertical="center"/>
    </xf>
    <xf numFmtId="9" fontId="2" fillId="0" borderId="9" xfId="1" applyNumberFormat="1" applyFont="1" applyFill="1" applyBorder="1" applyAlignment="1">
      <alignment horizontal="center" vertical="center"/>
    </xf>
    <xf numFmtId="164" fontId="2" fillId="0" borderId="8" xfId="1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left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left" vertical="center" wrapText="1"/>
    </xf>
    <xf numFmtId="0" fontId="8" fillId="0" borderId="8" xfId="1" applyFont="1" applyFill="1" applyBorder="1" applyAlignment="1">
      <alignment horizontal="center" vertical="center" wrapText="1"/>
    </xf>
    <xf numFmtId="164" fontId="2" fillId="0" borderId="8" xfId="1" applyNumberFormat="1" applyFont="1" applyFill="1" applyBorder="1"/>
    <xf numFmtId="9" fontId="2" fillId="0" borderId="9" xfId="1" applyNumberFormat="1" applyFont="1" applyFill="1" applyBorder="1"/>
    <xf numFmtId="0" fontId="8" fillId="0" borderId="8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 wrapText="1"/>
    </xf>
    <xf numFmtId="164" fontId="3" fillId="0" borderId="8" xfId="1" applyNumberFormat="1" applyFont="1" applyFill="1" applyBorder="1" applyAlignment="1">
      <alignment horizontal="center" vertical="center"/>
    </xf>
    <xf numFmtId="9" fontId="3" fillId="0" borderId="9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10" fillId="0" borderId="0" xfId="1" applyFont="1" applyFill="1"/>
    <xf numFmtId="0" fontId="10" fillId="0" borderId="12" xfId="1" applyFont="1" applyFill="1" applyBorder="1" applyAlignment="1">
      <alignment horizontal="center" vertical="center"/>
    </xf>
    <xf numFmtId="0" fontId="10" fillId="0" borderId="13" xfId="1" applyFont="1" applyFill="1" applyBorder="1" applyAlignment="1">
      <alignment vertical="center"/>
    </xf>
    <xf numFmtId="3" fontId="7" fillId="0" borderId="13" xfId="1" applyNumberFormat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 wrapText="1"/>
    </xf>
    <xf numFmtId="164" fontId="10" fillId="0" borderId="13" xfId="1" applyNumberFormat="1" applyFont="1" applyFill="1" applyBorder="1"/>
    <xf numFmtId="9" fontId="10" fillId="0" borderId="14" xfId="1" applyNumberFormat="1" applyFont="1" applyFill="1" applyBorder="1"/>
    <xf numFmtId="164" fontId="8" fillId="0" borderId="0" xfId="0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/>
    <xf numFmtId="0" fontId="8" fillId="0" borderId="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 vertical="center"/>
    </xf>
    <xf numFmtId="164" fontId="2" fillId="0" borderId="8" xfId="1" applyNumberFormat="1" applyFont="1" applyFill="1" applyBorder="1" applyAlignment="1">
      <alignment horizontal="center" vertical="center" wrapText="1"/>
    </xf>
    <xf numFmtId="9" fontId="2" fillId="0" borderId="9" xfId="1" applyNumberFormat="1" applyFont="1" applyFill="1" applyBorder="1" applyAlignment="1">
      <alignment horizontal="center" vertical="center"/>
    </xf>
    <xf numFmtId="1" fontId="2" fillId="0" borderId="10" xfId="1" applyNumberFormat="1" applyFont="1" applyFill="1" applyBorder="1" applyAlignment="1">
      <alignment horizontal="center" vertical="center" wrapText="1"/>
    </xf>
    <xf numFmtId="1" fontId="2" fillId="0" borderId="11" xfId="1" applyNumberFormat="1" applyFont="1" applyFill="1" applyBorder="1" applyAlignment="1">
      <alignment horizontal="center" vertical="center" wrapText="1"/>
    </xf>
    <xf numFmtId="1" fontId="2" fillId="0" borderId="5" xfId="1" applyNumberFormat="1" applyFont="1" applyFill="1" applyBorder="1" applyAlignment="1">
      <alignment horizontal="center" vertical="center" wrapText="1"/>
    </xf>
    <xf numFmtId="164" fontId="8" fillId="0" borderId="8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Свод командир февраль  2007  Южный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Sugak/AppData/Local/Microsoft/Windows/Temporary%20Internet%20Files/Content.Outlook/9GKS0PGO/&#1059;&#1088;&#1086;&#1074;&#1077;&#1085;&#1100;%20&#1079;&#1072;&#1075;&#1088;&#1091;&#1079;&#1082;&#1080;%20&#1052;&#1043;%20%20&#1074;%202014-2015%20&#1075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17">
          <cell r="F17">
            <v>7200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Normal="100" zoomScaleSheetLayoutView="100" workbookViewId="0">
      <selection activeCell="B3" sqref="B3:K3"/>
    </sheetView>
  </sheetViews>
  <sheetFormatPr defaultRowHeight="12.75" x14ac:dyDescent="0.2"/>
  <cols>
    <col min="1" max="1" width="11.28515625" style="1" customWidth="1"/>
    <col min="2" max="2" width="4.140625" style="2" customWidth="1"/>
    <col min="3" max="3" width="23.42578125" style="3" customWidth="1"/>
    <col min="4" max="4" width="11.28515625" style="2" customWidth="1"/>
    <col min="5" max="5" width="22.42578125" style="2" hidden="1" customWidth="1"/>
    <col min="6" max="6" width="11.85546875" style="4" customWidth="1"/>
    <col min="7" max="7" width="15.42578125" style="1" customWidth="1"/>
    <col min="8" max="8" width="5.5703125" style="1" hidden="1" customWidth="1"/>
    <col min="9" max="9" width="15.7109375" style="1" customWidth="1"/>
    <col min="10" max="10" width="15" style="1" customWidth="1"/>
    <col min="11" max="11" width="15.5703125" style="1" customWidth="1"/>
    <col min="12" max="16384" width="9.140625" style="1"/>
  </cols>
  <sheetData>
    <row r="1" spans="1:12" ht="18" customHeight="1" x14ac:dyDescent="0.2"/>
    <row r="2" spans="1:12" s="5" customFormat="1" ht="14.25" customHeight="1" x14ac:dyDescent="0.2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2" ht="20.25" customHeight="1" x14ac:dyDescent="0.2">
      <c r="A3" s="6"/>
      <c r="B3" s="64" t="s">
        <v>0</v>
      </c>
      <c r="C3" s="64"/>
      <c r="D3" s="64"/>
      <c r="E3" s="64"/>
      <c r="F3" s="64"/>
      <c r="G3" s="64"/>
      <c r="H3" s="64"/>
      <c r="I3" s="64"/>
      <c r="J3" s="64"/>
      <c r="K3" s="64"/>
    </row>
    <row r="4" spans="1:12" ht="12" customHeight="1" thickBo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</row>
    <row r="5" spans="1:12" s="5" customFormat="1" ht="102.75" thickBot="1" x14ac:dyDescent="0.25">
      <c r="B5" s="8" t="s">
        <v>1</v>
      </c>
      <c r="C5" s="9" t="s">
        <v>2</v>
      </c>
      <c r="D5" s="9" t="s">
        <v>3</v>
      </c>
      <c r="E5" s="9" t="s">
        <v>4</v>
      </c>
      <c r="F5" s="10" t="s">
        <v>5</v>
      </c>
      <c r="G5" s="9" t="s">
        <v>6</v>
      </c>
      <c r="H5" s="9" t="s">
        <v>6</v>
      </c>
      <c r="I5" s="9" t="s">
        <v>7</v>
      </c>
      <c r="J5" s="9" t="s">
        <v>8</v>
      </c>
      <c r="K5" s="11" t="s">
        <v>9</v>
      </c>
    </row>
    <row r="6" spans="1:12" hidden="1" x14ac:dyDescent="0.2">
      <c r="B6" s="65">
        <v>1</v>
      </c>
      <c r="C6" s="67" t="s">
        <v>10</v>
      </c>
      <c r="D6" s="12">
        <v>1020</v>
      </c>
      <c r="E6" s="12" t="s">
        <v>11</v>
      </c>
      <c r="F6" s="13">
        <v>236</v>
      </c>
      <c r="G6" s="69">
        <f>[1]Лист1!$F$17</f>
        <v>7200</v>
      </c>
      <c r="H6" s="69"/>
      <c r="I6" s="12"/>
      <c r="J6" s="14"/>
      <c r="K6" s="15"/>
    </row>
    <row r="7" spans="1:12" hidden="1" x14ac:dyDescent="0.2">
      <c r="B7" s="66"/>
      <c r="C7" s="68"/>
      <c r="D7" s="16">
        <v>1220</v>
      </c>
      <c r="E7" s="16" t="s">
        <v>12</v>
      </c>
      <c r="F7" s="17">
        <v>309.8</v>
      </c>
      <c r="G7" s="55"/>
      <c r="H7" s="55"/>
      <c r="I7" s="16"/>
      <c r="J7" s="18"/>
      <c r="K7" s="19"/>
    </row>
    <row r="8" spans="1:12" ht="25.5" x14ac:dyDescent="0.2">
      <c r="B8" s="20">
        <v>1</v>
      </c>
      <c r="C8" s="21" t="s">
        <v>13</v>
      </c>
      <c r="D8" s="16">
        <v>1020</v>
      </c>
      <c r="E8" s="16" t="s">
        <v>14</v>
      </c>
      <c r="F8" s="17">
        <v>9.9700000000000006</v>
      </c>
      <c r="G8" s="55">
        <v>47200</v>
      </c>
      <c r="H8" s="55"/>
      <c r="I8" s="55">
        <f>47200/4</f>
        <v>11800</v>
      </c>
      <c r="J8" s="57">
        <v>3711.491</v>
      </c>
      <c r="K8" s="58">
        <f>J8/I8</f>
        <v>0.31453313559322033</v>
      </c>
    </row>
    <row r="9" spans="1:12" ht="25.5" x14ac:dyDescent="0.2">
      <c r="B9" s="20">
        <v>2</v>
      </c>
      <c r="C9" s="21" t="s">
        <v>15</v>
      </c>
      <c r="D9" s="16">
        <v>1220</v>
      </c>
      <c r="E9" s="16" t="s">
        <v>16</v>
      </c>
      <c r="F9" s="17">
        <v>731.77</v>
      </c>
      <c r="G9" s="55"/>
      <c r="H9" s="55"/>
      <c r="I9" s="55"/>
      <c r="J9" s="57"/>
      <c r="K9" s="58"/>
    </row>
    <row r="10" spans="1:12" ht="25.5" x14ac:dyDescent="0.2">
      <c r="B10" s="20">
        <v>3</v>
      </c>
      <c r="C10" s="21" t="s">
        <v>17</v>
      </c>
      <c r="D10" s="16">
        <v>1220</v>
      </c>
      <c r="E10" s="16" t="s">
        <v>18</v>
      </c>
      <c r="F10" s="17">
        <v>753.04</v>
      </c>
      <c r="G10" s="55"/>
      <c r="H10" s="55"/>
      <c r="I10" s="55"/>
      <c r="J10" s="57"/>
      <c r="K10" s="58"/>
    </row>
    <row r="11" spans="1:12" x14ac:dyDescent="0.2">
      <c r="B11" s="20">
        <v>4</v>
      </c>
      <c r="C11" s="21" t="s">
        <v>19</v>
      </c>
      <c r="D11" s="16">
        <v>1420</v>
      </c>
      <c r="E11" s="16" t="s">
        <v>20</v>
      </c>
      <c r="F11" s="17">
        <v>1643</v>
      </c>
      <c r="G11" s="55"/>
      <c r="H11" s="55"/>
      <c r="I11" s="55"/>
      <c r="J11" s="57"/>
      <c r="K11" s="58"/>
    </row>
    <row r="12" spans="1:12" x14ac:dyDescent="0.2">
      <c r="B12" s="20">
        <v>5</v>
      </c>
      <c r="C12" s="21" t="s">
        <v>21</v>
      </c>
      <c r="D12" s="16">
        <v>1220</v>
      </c>
      <c r="E12" s="16" t="s">
        <v>20</v>
      </c>
      <c r="F12" s="17">
        <f>136+64.9+368+254</f>
        <v>822.9</v>
      </c>
      <c r="G12" s="55"/>
      <c r="H12" s="55"/>
      <c r="I12" s="55"/>
      <c r="J12" s="57"/>
      <c r="K12" s="58"/>
    </row>
    <row r="13" spans="1:12" s="22" customFormat="1" hidden="1" x14ac:dyDescent="0.2">
      <c r="B13" s="20">
        <v>6</v>
      </c>
      <c r="C13" s="21" t="s">
        <v>22</v>
      </c>
      <c r="D13" s="16">
        <v>1420</v>
      </c>
      <c r="E13" s="16" t="s">
        <v>23</v>
      </c>
      <c r="F13" s="17">
        <v>371.8</v>
      </c>
      <c r="G13" s="16">
        <v>22000</v>
      </c>
      <c r="H13" s="16"/>
      <c r="I13" s="16"/>
      <c r="J13" s="23"/>
      <c r="K13" s="24"/>
    </row>
    <row r="14" spans="1:12" x14ac:dyDescent="0.2">
      <c r="B14" s="20">
        <v>6</v>
      </c>
      <c r="C14" s="21" t="s">
        <v>24</v>
      </c>
      <c r="D14" s="16">
        <v>1400</v>
      </c>
      <c r="E14" s="16" t="s">
        <v>25</v>
      </c>
      <c r="F14" s="17">
        <v>423</v>
      </c>
      <c r="G14" s="55">
        <v>40820</v>
      </c>
      <c r="H14" s="55"/>
      <c r="I14" s="55">
        <f>40820/4</f>
        <v>10205</v>
      </c>
      <c r="J14" s="57">
        <v>1818.8679999999999</v>
      </c>
      <c r="K14" s="58">
        <f>J14/I14</f>
        <v>0.17823302302792748</v>
      </c>
      <c r="L14" s="25"/>
    </row>
    <row r="15" spans="1:12" x14ac:dyDescent="0.2">
      <c r="B15" s="20">
        <v>7</v>
      </c>
      <c r="C15" s="21" t="s">
        <v>26</v>
      </c>
      <c r="D15" s="16">
        <v>1200</v>
      </c>
      <c r="E15" s="16" t="s">
        <v>25</v>
      </c>
      <c r="F15" s="17">
        <f>146.2+5.8+230</f>
        <v>382</v>
      </c>
      <c r="G15" s="55"/>
      <c r="H15" s="55"/>
      <c r="I15" s="55"/>
      <c r="J15" s="57"/>
      <c r="K15" s="58"/>
      <c r="L15" s="25"/>
    </row>
    <row r="16" spans="1:12" x14ac:dyDescent="0.2">
      <c r="B16" s="20">
        <v>8</v>
      </c>
      <c r="C16" s="21" t="s">
        <v>27</v>
      </c>
      <c r="D16" s="16">
        <v>1200</v>
      </c>
      <c r="E16" s="16" t="s">
        <v>28</v>
      </c>
      <c r="F16" s="17">
        <v>63</v>
      </c>
      <c r="G16" s="55">
        <v>20700</v>
      </c>
      <c r="H16" s="55"/>
      <c r="I16" s="55">
        <f>20700/4</f>
        <v>5175</v>
      </c>
      <c r="J16" s="57">
        <v>1220.9259999999999</v>
      </c>
      <c r="K16" s="58">
        <f>J16/I16</f>
        <v>0.23592772946859902</v>
      </c>
    </row>
    <row r="17" spans="2:11" x14ac:dyDescent="0.2">
      <c r="B17" s="20">
        <v>9</v>
      </c>
      <c r="C17" s="21" t="s">
        <v>29</v>
      </c>
      <c r="D17" s="16">
        <v>1200</v>
      </c>
      <c r="E17" s="16" t="s">
        <v>28</v>
      </c>
      <c r="F17" s="17">
        <v>63</v>
      </c>
      <c r="G17" s="55"/>
      <c r="H17" s="55"/>
      <c r="I17" s="55"/>
      <c r="J17" s="57"/>
      <c r="K17" s="58"/>
    </row>
    <row r="18" spans="2:11" x14ac:dyDescent="0.2">
      <c r="B18" s="20">
        <v>10</v>
      </c>
      <c r="C18" s="21" t="s">
        <v>30</v>
      </c>
      <c r="D18" s="16">
        <v>1200</v>
      </c>
      <c r="E18" s="16" t="s">
        <v>28</v>
      </c>
      <c r="F18" s="17">
        <v>63</v>
      </c>
      <c r="G18" s="55"/>
      <c r="H18" s="55"/>
      <c r="I18" s="55"/>
      <c r="J18" s="57"/>
      <c r="K18" s="58"/>
    </row>
    <row r="19" spans="2:11" ht="25.5" x14ac:dyDescent="0.2">
      <c r="B19" s="20">
        <v>11</v>
      </c>
      <c r="C19" s="21" t="s">
        <v>31</v>
      </c>
      <c r="D19" s="26">
        <v>1020</v>
      </c>
      <c r="E19" s="26" t="s">
        <v>32</v>
      </c>
      <c r="F19" s="27">
        <v>1447.2</v>
      </c>
      <c r="G19" s="16">
        <v>8030</v>
      </c>
      <c r="H19" s="16"/>
      <c r="I19" s="16">
        <f>8030/4</f>
        <v>2007.5</v>
      </c>
      <c r="J19" s="28">
        <f>4925.925-3572</f>
        <v>1353.9250000000002</v>
      </c>
      <c r="K19" s="29">
        <f>J19/I19</f>
        <v>0.67443337484433385</v>
      </c>
    </row>
    <row r="20" spans="2:11" ht="25.5" hidden="1" customHeight="1" x14ac:dyDescent="0.2">
      <c r="B20" s="20">
        <v>13</v>
      </c>
      <c r="C20" s="21" t="s">
        <v>33</v>
      </c>
      <c r="D20" s="26">
        <v>530</v>
      </c>
      <c r="E20" s="16" t="s">
        <v>34</v>
      </c>
      <c r="F20" s="17">
        <v>255</v>
      </c>
      <c r="G20" s="16">
        <v>697</v>
      </c>
      <c r="H20" s="16"/>
      <c r="I20" s="16"/>
      <c r="J20" s="28"/>
      <c r="K20" s="29"/>
    </row>
    <row r="21" spans="2:11" ht="25.5" x14ac:dyDescent="0.2">
      <c r="B21" s="20">
        <v>12</v>
      </c>
      <c r="C21" s="21" t="s">
        <v>35</v>
      </c>
      <c r="D21" s="26">
        <v>1020</v>
      </c>
      <c r="E21" s="16" t="s">
        <v>36</v>
      </c>
      <c r="F21" s="17">
        <v>128.69999999999999</v>
      </c>
      <c r="G21" s="16">
        <v>21900</v>
      </c>
      <c r="H21" s="16"/>
      <c r="I21" s="16">
        <f>21900/4</f>
        <v>5475</v>
      </c>
      <c r="J21" s="28">
        <v>3572.0039999999999</v>
      </c>
      <c r="K21" s="29">
        <f>J21/I21</f>
        <v>0.65242082191780815</v>
      </c>
    </row>
    <row r="22" spans="2:11" x14ac:dyDescent="0.2">
      <c r="B22" s="20">
        <v>13</v>
      </c>
      <c r="C22" s="21" t="s">
        <v>37</v>
      </c>
      <c r="D22" s="26">
        <v>820</v>
      </c>
      <c r="E22" s="16" t="s">
        <v>38</v>
      </c>
      <c r="F22" s="17">
        <v>155.80000000000001</v>
      </c>
      <c r="G22" s="16">
        <v>1600</v>
      </c>
      <c r="H22" s="16"/>
      <c r="I22" s="16">
        <f>1600/4</f>
        <v>400</v>
      </c>
      <c r="J22" s="30">
        <v>385.58600000000001</v>
      </c>
      <c r="K22" s="29">
        <f>J22/I22</f>
        <v>0.96396500000000007</v>
      </c>
    </row>
    <row r="23" spans="2:11" x14ac:dyDescent="0.2">
      <c r="B23" s="20">
        <v>14</v>
      </c>
      <c r="C23" s="31" t="s">
        <v>39</v>
      </c>
      <c r="D23" s="32">
        <v>1200</v>
      </c>
      <c r="E23" s="16" t="s">
        <v>40</v>
      </c>
      <c r="F23" s="17">
        <v>309</v>
      </c>
      <c r="G23" s="16">
        <v>4380</v>
      </c>
      <c r="H23" s="16"/>
      <c r="I23" s="59">
        <f>(G23+G24)/3</f>
        <v>3406.6666666666665</v>
      </c>
      <c r="J23" s="62">
        <v>3086.6619999999998</v>
      </c>
      <c r="K23" s="58">
        <v>0.95</v>
      </c>
    </row>
    <row r="24" spans="2:11" ht="25.5" x14ac:dyDescent="0.2">
      <c r="B24" s="20">
        <v>15</v>
      </c>
      <c r="C24" s="33" t="s">
        <v>41</v>
      </c>
      <c r="D24" s="34" t="s">
        <v>42</v>
      </c>
      <c r="E24" s="34" t="s">
        <v>43</v>
      </c>
      <c r="F24" s="17">
        <v>791.52</v>
      </c>
      <c r="G24" s="54">
        <v>5840</v>
      </c>
      <c r="H24" s="55"/>
      <c r="I24" s="60"/>
      <c r="J24" s="62"/>
      <c r="K24" s="58"/>
    </row>
    <row r="25" spans="2:11" ht="25.5" x14ac:dyDescent="0.2">
      <c r="B25" s="20">
        <v>16</v>
      </c>
      <c r="C25" s="33" t="s">
        <v>44</v>
      </c>
      <c r="D25" s="34" t="s">
        <v>45</v>
      </c>
      <c r="E25" s="34" t="s">
        <v>46</v>
      </c>
      <c r="F25" s="17">
        <f>804.45+41.23</f>
        <v>845.68000000000006</v>
      </c>
      <c r="G25" s="54"/>
      <c r="H25" s="55"/>
      <c r="I25" s="61"/>
      <c r="J25" s="62"/>
      <c r="K25" s="58"/>
    </row>
    <row r="26" spans="2:11" hidden="1" x14ac:dyDescent="0.2">
      <c r="B26" s="20">
        <v>19</v>
      </c>
      <c r="C26" s="33" t="s">
        <v>47</v>
      </c>
      <c r="D26" s="34">
        <v>1067</v>
      </c>
      <c r="E26" s="34" t="s">
        <v>48</v>
      </c>
      <c r="F26" s="17">
        <v>1306.5</v>
      </c>
      <c r="G26" s="54">
        <v>30000</v>
      </c>
      <c r="H26" s="55"/>
      <c r="I26" s="16"/>
      <c r="J26" s="35"/>
      <c r="K26" s="36"/>
    </row>
    <row r="27" spans="2:11" hidden="1" x14ac:dyDescent="0.2">
      <c r="B27" s="20">
        <v>20</v>
      </c>
      <c r="C27" s="33" t="s">
        <v>49</v>
      </c>
      <c r="D27" s="34">
        <v>1067</v>
      </c>
      <c r="E27" s="34" t="s">
        <v>48</v>
      </c>
      <c r="F27" s="17">
        <v>1306.5</v>
      </c>
      <c r="G27" s="54"/>
      <c r="H27" s="55"/>
      <c r="I27" s="16"/>
      <c r="J27" s="35"/>
      <c r="K27" s="36"/>
    </row>
    <row r="28" spans="2:11" hidden="1" x14ac:dyDescent="0.2">
      <c r="B28" s="20">
        <v>21</v>
      </c>
      <c r="C28" s="33" t="s">
        <v>50</v>
      </c>
      <c r="D28" s="34">
        <v>1219</v>
      </c>
      <c r="E28" s="34" t="s">
        <v>48</v>
      </c>
      <c r="F28" s="17">
        <v>1304</v>
      </c>
      <c r="G28" s="34">
        <f>20000</f>
        <v>20000</v>
      </c>
      <c r="H28" s="16"/>
      <c r="I28" s="16"/>
      <c r="J28" s="35"/>
      <c r="K28" s="36"/>
    </row>
    <row r="29" spans="2:11" hidden="1" x14ac:dyDescent="0.2">
      <c r="B29" s="20">
        <v>22</v>
      </c>
      <c r="C29" s="33" t="s">
        <v>51</v>
      </c>
      <c r="D29" s="37">
        <v>500</v>
      </c>
      <c r="E29" s="37" t="s">
        <v>52</v>
      </c>
      <c r="F29" s="27">
        <v>193</v>
      </c>
      <c r="G29" s="34">
        <v>1900</v>
      </c>
      <c r="H29" s="16"/>
      <c r="I29" s="16"/>
      <c r="J29" s="35"/>
      <c r="K29" s="36"/>
    </row>
    <row r="30" spans="2:11" hidden="1" x14ac:dyDescent="0.2">
      <c r="B30" s="20">
        <v>23</v>
      </c>
      <c r="C30" s="33" t="s">
        <v>53</v>
      </c>
      <c r="D30" s="34">
        <v>600</v>
      </c>
      <c r="E30" s="34" t="s">
        <v>54</v>
      </c>
      <c r="F30" s="17">
        <v>62.4</v>
      </c>
      <c r="G30" s="34">
        <v>2400</v>
      </c>
      <c r="H30" s="16"/>
      <c r="I30" s="16"/>
      <c r="J30" s="35"/>
      <c r="K30" s="36"/>
    </row>
    <row r="31" spans="2:11" s="2" customFormat="1" x14ac:dyDescent="0.2">
      <c r="B31" s="20">
        <v>17</v>
      </c>
      <c r="C31" s="33" t="s">
        <v>55</v>
      </c>
      <c r="D31" s="37">
        <v>325</v>
      </c>
      <c r="E31" s="37" t="s">
        <v>56</v>
      </c>
      <c r="F31" s="27">
        <v>122.9</v>
      </c>
      <c r="G31" s="34">
        <v>420</v>
      </c>
      <c r="H31" s="16"/>
      <c r="I31" s="16">
        <f>420/4</f>
        <v>105</v>
      </c>
      <c r="J31" s="28">
        <v>97.355000000000004</v>
      </c>
      <c r="K31" s="29">
        <f>J31/I31</f>
        <v>0.92719047619047623</v>
      </c>
    </row>
    <row r="32" spans="2:11" s="42" customFormat="1" hidden="1" x14ac:dyDescent="0.2">
      <c r="B32" s="38">
        <v>22</v>
      </c>
      <c r="C32" s="33" t="s">
        <v>57</v>
      </c>
      <c r="D32" s="37">
        <v>325</v>
      </c>
      <c r="E32" s="37"/>
      <c r="F32" s="27">
        <v>168.1</v>
      </c>
      <c r="G32" s="34">
        <v>306</v>
      </c>
      <c r="H32" s="39"/>
      <c r="I32" s="39"/>
      <c r="J32" s="40"/>
      <c r="K32" s="41"/>
    </row>
    <row r="33" spans="1:12" s="42" customFormat="1" ht="25.5" hidden="1" x14ac:dyDescent="0.2">
      <c r="B33" s="38">
        <v>23</v>
      </c>
      <c r="C33" s="33" t="s">
        <v>58</v>
      </c>
      <c r="D33" s="37" t="s">
        <v>59</v>
      </c>
      <c r="E33" s="37"/>
      <c r="F33" s="27">
        <v>68.48</v>
      </c>
      <c r="G33" s="34">
        <v>488</v>
      </c>
      <c r="H33" s="39"/>
      <c r="I33" s="39"/>
      <c r="J33" s="40"/>
      <c r="K33" s="41"/>
    </row>
    <row r="34" spans="1:12" s="42" customFormat="1" ht="25.5" hidden="1" x14ac:dyDescent="0.2">
      <c r="B34" s="38">
        <v>24</v>
      </c>
      <c r="C34" s="33" t="s">
        <v>60</v>
      </c>
      <c r="D34" s="37">
        <v>219</v>
      </c>
      <c r="E34" s="37"/>
      <c r="F34" s="27">
        <v>52.63</v>
      </c>
      <c r="G34" s="34">
        <v>175</v>
      </c>
      <c r="H34" s="39"/>
      <c r="I34" s="39"/>
      <c r="J34" s="40"/>
      <c r="K34" s="41"/>
    </row>
    <row r="35" spans="1:12" s="43" customFormat="1" ht="14.25" thickBot="1" x14ac:dyDescent="0.3">
      <c r="B35" s="44"/>
      <c r="C35" s="45" t="s">
        <v>61</v>
      </c>
      <c r="D35" s="45"/>
      <c r="E35" s="45"/>
      <c r="F35" s="46">
        <f>SUM(F6:F34)</f>
        <v>14389.689999999999</v>
      </c>
      <c r="G35" s="47"/>
      <c r="H35" s="47"/>
      <c r="I35" s="47"/>
      <c r="J35" s="48">
        <f>J8+J14+J16+J19+J21+J22+J23+J31</f>
        <v>15246.816999999999</v>
      </c>
      <c r="K35" s="49">
        <f>(K31+K23+K22+K21+K19+K16+K14+K8)/8</f>
        <v>0.61208794513029552</v>
      </c>
    </row>
    <row r="36" spans="1:12" ht="71.25" customHeight="1" x14ac:dyDescent="0.2">
      <c r="C36" s="50"/>
      <c r="D36" s="51"/>
      <c r="E36" s="51"/>
      <c r="F36" s="52"/>
      <c r="H36" s="53"/>
      <c r="I36" s="53"/>
    </row>
    <row r="37" spans="1:12" ht="18.75" customHeight="1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</row>
    <row r="38" spans="1:12" ht="18.75" customHeight="1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</row>
    <row r="40" spans="1:12" ht="18.75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</row>
    <row r="41" spans="1:12" ht="18.75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</row>
  </sheetData>
  <mergeCells count="32">
    <mergeCell ref="A2:K2"/>
    <mergeCell ref="B3:K3"/>
    <mergeCell ref="B6:B7"/>
    <mergeCell ref="C6:C7"/>
    <mergeCell ref="G6:G7"/>
    <mergeCell ref="H6:H7"/>
    <mergeCell ref="G14:G15"/>
    <mergeCell ref="H14:H15"/>
    <mergeCell ref="I14:I15"/>
    <mergeCell ref="J14:J15"/>
    <mergeCell ref="K14:K15"/>
    <mergeCell ref="G8:G12"/>
    <mergeCell ref="H8:H12"/>
    <mergeCell ref="I8:I12"/>
    <mergeCell ref="J8:J12"/>
    <mergeCell ref="K8:K12"/>
    <mergeCell ref="A41:L41"/>
    <mergeCell ref="G16:G18"/>
    <mergeCell ref="H16:H18"/>
    <mergeCell ref="I16:I18"/>
    <mergeCell ref="J16:J18"/>
    <mergeCell ref="K16:K18"/>
    <mergeCell ref="I23:I25"/>
    <mergeCell ref="J23:J25"/>
    <mergeCell ref="K23:K25"/>
    <mergeCell ref="G24:G25"/>
    <mergeCell ref="H24:H25"/>
    <mergeCell ref="G26:G27"/>
    <mergeCell ref="H26:H27"/>
    <mergeCell ref="A37:K37"/>
    <mergeCell ref="A38:L38"/>
    <mergeCell ref="A40:K4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colBreaks count="1" manualBreakCount="1">
    <brk id="12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год</vt:lpstr>
      <vt:lpstr>'2021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Сугак Алексей Викторович</dc:creator>
  <cp:lastModifiedBy>Маханова Мадина Дюсембаевна</cp:lastModifiedBy>
  <dcterms:created xsi:type="dcterms:W3CDTF">2021-10-25T05:29:54Z</dcterms:created>
  <dcterms:modified xsi:type="dcterms:W3CDTF">2021-10-26T04:35:20Z</dcterms:modified>
</cp:coreProperties>
</file>